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activeTab="0"/>
  </bookViews>
  <sheets>
    <sheet name="薪資表" sheetId="1" r:id="rId1"/>
    <sheet name="薪資條" sheetId="2" r:id="rId2"/>
    <sheet name="計薪政策" sheetId="3" r:id="rId3"/>
  </sheets>
  <externalReferences>
    <externalReference r:id="rId6"/>
  </externalReferences>
  <definedNames>
    <definedName name="_xlnm.Print_Area" localSheetId="0">'薪資表'!$A$2:$U$15</definedName>
    <definedName name="金額">#REF!</definedName>
    <definedName name="薪資">'薪資表'!$A$9:$V$14</definedName>
    <definedName name="薪資表" localSheetId="1">'[1]薪資表'!$A$6:$X$16</definedName>
    <definedName name="薪資表">'薪資表'!$A$9:$V$14</definedName>
  </definedNames>
  <calcPr fullCalcOnLoad="1"/>
</workbook>
</file>

<file path=xl/comments2.xml><?xml version="1.0" encoding="utf-8"?>
<comments xmlns="http://schemas.openxmlformats.org/spreadsheetml/2006/main">
  <authors>
    <author>vincent</author>
  </authors>
  <commentList>
    <comment ref="C2" authorId="0">
      <text>
        <r>
          <rPr>
            <b/>
            <sz val="9"/>
            <rFont val="新細明體"/>
            <family val="1"/>
          </rPr>
          <t>vincent:</t>
        </r>
        <r>
          <rPr>
            <sz val="9"/>
            <rFont val="新細明體"/>
            <family val="1"/>
          </rPr>
          <t xml:space="preserve">
請輸入員工編號
</t>
        </r>
      </text>
    </comment>
  </commentList>
</comments>
</file>

<file path=xl/sharedStrings.xml><?xml version="1.0" encoding="utf-8"?>
<sst xmlns="http://schemas.openxmlformats.org/spreadsheetml/2006/main" count="56" uniqueCount="54">
  <si>
    <t>合計</t>
  </si>
  <si>
    <t>NO.</t>
  </si>
  <si>
    <t>Name</t>
  </si>
  <si>
    <t>本月應領底薪</t>
  </si>
  <si>
    <t>以約定月薪除以30為日薪(不分大小月)</t>
  </si>
  <si>
    <t>日薪：</t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</si>
  <si>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</si>
  <si>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</si>
  <si>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</si>
  <si>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</si>
  <si>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</si>
  <si>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津貼：</t>
  </si>
  <si>
    <r>
      <t>以主管附註核准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說明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為準</t>
    </r>
  </si>
  <si>
    <t>以經主管簽核之加班單為準</t>
  </si>
  <si>
    <t>請假：</t>
  </si>
  <si>
    <t>以請假單及打卡紀錄為準</t>
  </si>
  <si>
    <t>姓名</t>
  </si>
  <si>
    <t>謝謝您的辛勞。個人薪資資料請保密。</t>
  </si>
  <si>
    <t>銀行</t>
  </si>
  <si>
    <t>分行</t>
  </si>
  <si>
    <t>帳號（請輸入全型數字）</t>
  </si>
  <si>
    <t>email</t>
  </si>
  <si>
    <t>加班時數</t>
  </si>
  <si>
    <t>加班時薪：</t>
  </si>
  <si>
    <r>
      <t>以約定月薪除以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為時薪(不分大小月)</t>
    </r>
  </si>
  <si>
    <t>和平</t>
  </si>
  <si>
    <t>薪資表暨薪資轉帳清冊</t>
  </si>
  <si>
    <t>94年4月份</t>
  </si>
  <si>
    <t>王大明</t>
  </si>
  <si>
    <t>jacky</t>
  </si>
  <si>
    <t>李小萍</t>
  </si>
  <si>
    <t>may</t>
  </si>
  <si>
    <t>台銀</t>
  </si>
  <si>
    <t>○○有限公司</t>
  </si>
  <si>
    <r>
      <t>銀行：台灣銀行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和平分行</t>
    </r>
  </si>
  <si>
    <r>
      <t>戶名：○○有限公司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帳號：１２３４５６７８９０００</t>
    </r>
  </si>
  <si>
    <t>９９０２１７４５６３２００</t>
  </si>
  <si>
    <t>８８０２１７４５５５１００</t>
  </si>
  <si>
    <t>abc@hotmail.com</t>
  </si>
  <si>
    <t>def@hotmail.com</t>
  </si>
  <si>
    <r>
      <t>請點上面這個</t>
    </r>
    <r>
      <rPr>
        <b/>
        <sz val="12"/>
        <color indexed="10"/>
        <rFont val="Times New Roman"/>
        <family val="1"/>
      </rPr>
      <t xml:space="preserve"> "+" </t>
    </r>
    <r>
      <rPr>
        <b/>
        <sz val="12"/>
        <color indexed="10"/>
        <rFont val="標楷體"/>
        <family val="4"/>
      </rPr>
      <t>按鈕來展開表格</t>
    </r>
  </si>
  <si>
    <t>加班時薪</t>
  </si>
  <si>
    <t>免稅薪資總額</t>
  </si>
  <si>
    <t>應稅薪資總額</t>
  </si>
  <si>
    <r>
      <t xml:space="preserve">+ </t>
    </r>
    <r>
      <rPr>
        <sz val="12"/>
        <rFont val="標楷體"/>
        <family val="4"/>
      </rPr>
      <t>免稅加班費</t>
    </r>
  </si>
  <si>
    <r>
      <t xml:space="preserve">- </t>
    </r>
    <r>
      <rPr>
        <sz val="12"/>
        <rFont val="標楷體"/>
        <family val="4"/>
      </rPr>
      <t>請假扣款</t>
    </r>
  </si>
  <si>
    <t>本月應發金額</t>
  </si>
  <si>
    <r>
      <t xml:space="preserve">- </t>
    </r>
    <r>
      <rPr>
        <sz val="12"/>
        <rFont val="標楷體"/>
        <family val="4"/>
      </rPr>
      <t>代扣所得稅</t>
    </r>
  </si>
  <si>
    <r>
      <t xml:space="preserve">- </t>
    </r>
    <r>
      <rPr>
        <sz val="12"/>
        <rFont val="標楷體"/>
        <family val="4"/>
      </rPr>
      <t>代收健保費</t>
    </r>
  </si>
  <si>
    <r>
      <t xml:space="preserve">- </t>
    </r>
    <r>
      <rPr>
        <sz val="12"/>
        <rFont val="標楷體"/>
        <family val="4"/>
      </rPr>
      <t>代收勞保費</t>
    </r>
  </si>
  <si>
    <r>
      <t xml:space="preserve">- </t>
    </r>
    <r>
      <rPr>
        <sz val="12"/>
        <rFont val="標楷體"/>
        <family val="4"/>
      </rPr>
      <t>其他代扣款</t>
    </r>
  </si>
  <si>
    <r>
      <t xml:space="preserve">+ </t>
    </r>
    <r>
      <rPr>
        <sz val="12"/>
        <rFont val="標楷體"/>
        <family val="4"/>
      </rPr>
      <t>員工借支</t>
    </r>
  </si>
  <si>
    <r>
      <t xml:space="preserve">+ </t>
    </r>
    <r>
      <rPr>
        <sz val="12"/>
        <rFont val="標楷體"/>
        <family val="4"/>
      </rPr>
      <t>應稅加班費</t>
    </r>
  </si>
  <si>
    <t>+ 獎金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</si>
</sst>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#,##0.0_);[Red]\(#,##0.0\)"/>
    <numFmt numFmtId="180" formatCode="_-* #,##0_-;\-* #,##0_-;_-* &quot;-&quot;??_-;_-@_-"/>
    <numFmt numFmtId="181" formatCode="0.00_ "/>
    <numFmt numFmtId="182" formatCode="&quot;$&quot;#,##0_);[Red]\(&quot;$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.0_-;\-* #,##0.0_-;_-* &quot;-&quot;??_-;_-@_-"/>
    <numFmt numFmtId="187" formatCode="#,##0.000_);[Red]\(#,##0.000\)"/>
    <numFmt numFmtId="188" formatCode="#,##0.0000_);[Red]\(#,##0.0000\)"/>
    <numFmt numFmtId="189" formatCode="#,##0.00000_);[Red]\(#,##0.00000\)"/>
  </numFmts>
  <fonts count="19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0"/>
    </font>
    <font>
      <sz val="16"/>
      <name val="新細明體"/>
      <family val="1"/>
    </font>
    <font>
      <b/>
      <sz val="9"/>
      <name val="新細明體"/>
      <family val="1"/>
    </font>
    <font>
      <sz val="10"/>
      <name val="標楷體"/>
      <family val="4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distributed" vertical="center" wrapText="1" shrinkToFit="1"/>
    </xf>
    <xf numFmtId="0" fontId="2" fillId="2" borderId="5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77" fontId="2" fillId="0" borderId="5" xfId="0" applyNumberFormat="1" applyFont="1" applyFill="1" applyBorder="1" applyAlignment="1">
      <alignment horizontal="left" vertical="center" shrinkToFit="1"/>
    </xf>
    <xf numFmtId="180" fontId="0" fillId="0" borderId="6" xfId="15" applyNumberFormat="1" applyBorder="1" applyAlignment="1">
      <alignment vertical="center"/>
    </xf>
    <xf numFmtId="176" fontId="2" fillId="0" borderId="5" xfId="0" applyNumberFormat="1" applyFont="1" applyFill="1" applyBorder="1" applyAlignment="1">
      <alignment horizontal="left" vertical="center" wrapText="1" shrinkToFit="1"/>
    </xf>
    <xf numFmtId="176" fontId="2" fillId="3" borderId="3" xfId="0" applyNumberFormat="1" applyFont="1" applyFill="1" applyBorder="1" applyAlignment="1">
      <alignment horizontal="left" vertical="center" wrapText="1" shrinkToFit="1"/>
    </xf>
    <xf numFmtId="180" fontId="0" fillId="3" borderId="7" xfId="15" applyNumberFormat="1" applyFill="1" applyBorder="1" applyAlignment="1">
      <alignment vertical="center"/>
    </xf>
    <xf numFmtId="176" fontId="2" fillId="3" borderId="8" xfId="0" applyNumberFormat="1" applyFont="1" applyFill="1" applyBorder="1" applyAlignment="1">
      <alignment horizontal="left" vertical="center" wrapText="1" shrinkToFit="1"/>
    </xf>
    <xf numFmtId="180" fontId="0" fillId="3" borderId="9" xfId="15" applyNumberForma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 wrapText="1" shrinkToFit="1"/>
    </xf>
    <xf numFmtId="180" fontId="0" fillId="0" borderId="11" xfId="15" applyNumberFormat="1" applyBorder="1" applyAlignment="1">
      <alignment vertical="center"/>
    </xf>
    <xf numFmtId="0" fontId="6" fillId="2" borderId="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6" fontId="2" fillId="2" borderId="15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centerContinuous" vertical="center" shrinkToFit="1"/>
    </xf>
    <xf numFmtId="0" fontId="4" fillId="0" borderId="0" xfId="0" applyFont="1" applyFill="1" applyAlignment="1">
      <alignment horizontal="centerContinuous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wrapText="1" shrinkToFit="1"/>
    </xf>
    <xf numFmtId="176" fontId="2" fillId="2" borderId="21" xfId="0" applyNumberFormat="1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24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Alignment="1">
      <alignment horizontal="centerContinuous" vertical="center" shrinkToFit="1"/>
    </xf>
    <xf numFmtId="0" fontId="15" fillId="0" borderId="0" xfId="0" applyFont="1" applyFill="1" applyAlignment="1">
      <alignment horizontal="centerContinuous" vertical="center" shrinkToFi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Alignment="1">
      <alignment horizontal="centerContinuous" vertical="center" shrinkToFit="1"/>
    </xf>
    <xf numFmtId="176" fontId="2" fillId="0" borderId="0" xfId="0" applyNumberFormat="1" applyFont="1" applyFill="1" applyAlignment="1">
      <alignment horizontal="centerContinuous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177" fontId="2" fillId="0" borderId="25" xfId="0" applyNumberFormat="1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centerContinuous" vertical="center" shrinkToFit="1"/>
    </xf>
    <xf numFmtId="0" fontId="2" fillId="2" borderId="1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distributed" vertical="center" wrapText="1" shrinkToFit="1"/>
    </xf>
    <xf numFmtId="176" fontId="5" fillId="0" borderId="6" xfId="0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distributed" vertical="center" shrinkToFit="1"/>
    </xf>
    <xf numFmtId="0" fontId="7" fillId="2" borderId="6" xfId="20" applyFill="1" applyBorder="1" applyAlignment="1">
      <alignment horizontal="left" vertical="center" shrinkToFit="1"/>
    </xf>
    <xf numFmtId="0" fontId="7" fillId="2" borderId="26" xfId="20" applyFill="1" applyBorder="1" applyAlignment="1">
      <alignment horizontal="left" vertical="center" wrapText="1" shrinkToFit="1"/>
    </xf>
    <xf numFmtId="176" fontId="3" fillId="0" borderId="27" xfId="0" applyNumberFormat="1" applyFont="1" applyFill="1" applyBorder="1" applyAlignment="1">
      <alignment horizontal="distributed" vertical="center" wrapText="1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9" xfId="0" applyNumberFormat="1" applyFont="1" applyFill="1" applyBorder="1" applyAlignment="1">
      <alignment vertical="center" shrinkToFit="1"/>
    </xf>
    <xf numFmtId="177" fontId="5" fillId="0" borderId="30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180" fontId="0" fillId="0" borderId="6" xfId="15" applyNumberForma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distributed" vertical="center" wrapText="1" shrinkToFit="1"/>
    </xf>
    <xf numFmtId="176" fontId="5" fillId="0" borderId="21" xfId="0" applyNumberFormat="1" applyFont="1" applyFill="1" applyBorder="1" applyAlignment="1">
      <alignment vertical="center" shrinkToFit="1"/>
    </xf>
    <xf numFmtId="177" fontId="5" fillId="0" borderId="32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180" fontId="0" fillId="0" borderId="6" xfId="15" applyNumberFormat="1" applyFont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horizontal="left" vertical="center" shrinkToFit="1"/>
    </xf>
    <xf numFmtId="180" fontId="0" fillId="0" borderId="9" xfId="15" applyNumberFormat="1" applyBorder="1" applyAlignment="1">
      <alignment vertical="center"/>
    </xf>
    <xf numFmtId="176" fontId="6" fillId="0" borderId="3" xfId="0" applyNumberFormat="1" applyFont="1" applyFill="1" applyBorder="1" applyAlignment="1" quotePrefix="1">
      <alignment horizontal="center" vertical="center" wrapText="1" shrinkToFit="1"/>
    </xf>
    <xf numFmtId="176" fontId="6" fillId="0" borderId="4" xfId="0" applyNumberFormat="1" applyFont="1" applyFill="1" applyBorder="1" applyAlignment="1" quotePrefix="1">
      <alignment horizontal="center" vertical="center" wrapText="1" shrinkToFit="1"/>
    </xf>
    <xf numFmtId="176" fontId="2" fillId="0" borderId="4" xfId="0" applyNumberFormat="1" applyFont="1" applyFill="1" applyBorder="1" applyAlignment="1" quotePrefix="1">
      <alignment horizontal="center" vertical="center" wrapText="1" shrinkToFit="1"/>
    </xf>
    <xf numFmtId="176" fontId="6" fillId="0" borderId="13" xfId="0" applyNumberFormat="1" applyFont="1" applyFill="1" applyBorder="1" applyAlignment="1" quotePrefix="1">
      <alignment horizontal="center" vertical="center" wrapText="1" shrinkToFit="1"/>
    </xf>
    <xf numFmtId="176" fontId="6" fillId="0" borderId="7" xfId="0" applyNumberFormat="1" applyFont="1" applyFill="1" applyBorder="1" applyAlignment="1" quotePrefix="1">
      <alignment horizontal="center" vertical="center" wrapText="1" shrinkToFit="1"/>
    </xf>
    <xf numFmtId="180" fontId="0" fillId="2" borderId="7" xfId="15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wrapText="1" shrinkToFi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9734;&#31649;&#29702;&#37096;\&#26371;&#35336;\&#34218;&#36039;\93&#24180;7&#26376;&#34218;&#360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薪資表"/>
      <sheetName val="OT "/>
      <sheetName val="薪資條"/>
      <sheetName val="備註"/>
    </sheetNames>
    <sheetDataSet>
      <sheetData sheetId="0">
        <row r="6">
          <cell r="A6">
            <v>1</v>
          </cell>
          <cell r="B6" t="str">
            <v>林國財</v>
          </cell>
          <cell r="C6" t="str">
            <v>Rich</v>
          </cell>
          <cell r="D6">
            <v>25000</v>
          </cell>
          <cell r="E6">
            <v>1</v>
          </cell>
          <cell r="F6" t="str">
            <v>月</v>
          </cell>
          <cell r="G6">
            <v>25000</v>
          </cell>
          <cell r="L6">
            <v>0</v>
          </cell>
          <cell r="M6">
            <v>0</v>
          </cell>
          <cell r="N6">
            <v>1800</v>
          </cell>
          <cell r="O6">
            <v>0</v>
          </cell>
          <cell r="P6">
            <v>25000</v>
          </cell>
          <cell r="Q6">
            <v>1800</v>
          </cell>
          <cell r="S6">
            <v>344</v>
          </cell>
          <cell r="T6">
            <v>327</v>
          </cell>
          <cell r="V6">
            <v>26129</v>
          </cell>
          <cell r="W6" t="str">
            <v>台灣企銀　苗栗分行　　　360-6222-7677</v>
          </cell>
          <cell r="X6" t="str">
            <v>rich@screen.com.tw</v>
          </cell>
        </row>
        <row r="7">
          <cell r="A7">
            <v>2</v>
          </cell>
          <cell r="B7" t="str">
            <v>賴妤宣</v>
          </cell>
          <cell r="C7" t="str">
            <v>Rebecca</v>
          </cell>
          <cell r="D7">
            <v>24000</v>
          </cell>
          <cell r="E7">
            <v>1</v>
          </cell>
          <cell r="F7" t="str">
            <v>月</v>
          </cell>
          <cell r="G7">
            <v>24000</v>
          </cell>
          <cell r="J7">
            <v>1000</v>
          </cell>
          <cell r="L7">
            <v>0</v>
          </cell>
          <cell r="M7">
            <v>0</v>
          </cell>
          <cell r="N7">
            <v>1800</v>
          </cell>
          <cell r="O7">
            <v>0</v>
          </cell>
          <cell r="P7">
            <v>25000</v>
          </cell>
          <cell r="Q7">
            <v>1800</v>
          </cell>
          <cell r="S7">
            <v>328</v>
          </cell>
          <cell r="T7">
            <v>312</v>
          </cell>
          <cell r="V7">
            <v>26160</v>
          </cell>
          <cell r="W7" t="str">
            <v>台灣企銀　台南成功分行　720-6271-3551</v>
          </cell>
          <cell r="X7" t="str">
            <v>rebecca@screen.com.tw</v>
          </cell>
        </row>
        <row r="8">
          <cell r="A8">
            <v>3</v>
          </cell>
          <cell r="B8" t="str">
            <v>林芷亘</v>
          </cell>
          <cell r="C8" t="str">
            <v>HH</v>
          </cell>
          <cell r="D8">
            <v>20000</v>
          </cell>
          <cell r="E8">
            <v>1</v>
          </cell>
          <cell r="F8" t="str">
            <v>月</v>
          </cell>
          <cell r="G8">
            <v>20000</v>
          </cell>
          <cell r="O8">
            <v>0</v>
          </cell>
          <cell r="P8">
            <v>20000</v>
          </cell>
          <cell r="Q8">
            <v>0</v>
          </cell>
          <cell r="V8">
            <v>20000</v>
          </cell>
          <cell r="W8" t="str">
            <v>彰化銀行　北新竹分行　　962-7512-3014-900</v>
          </cell>
          <cell r="X8" t="str">
            <v>elle5628@yahoo.com.tw</v>
          </cell>
        </row>
        <row r="9">
          <cell r="A9">
            <v>4</v>
          </cell>
          <cell r="B9" t="str">
            <v>陳品瑄</v>
          </cell>
          <cell r="C9" t="str">
            <v>Nicky</v>
          </cell>
          <cell r="D9">
            <v>45200</v>
          </cell>
          <cell r="E9">
            <v>1</v>
          </cell>
          <cell r="F9" t="str">
            <v>月</v>
          </cell>
          <cell r="G9">
            <v>45200</v>
          </cell>
          <cell r="J9">
            <v>3000</v>
          </cell>
          <cell r="L9">
            <v>0</v>
          </cell>
          <cell r="M9">
            <v>1764</v>
          </cell>
          <cell r="N9">
            <v>1800</v>
          </cell>
          <cell r="O9">
            <v>658</v>
          </cell>
          <cell r="P9">
            <v>47542</v>
          </cell>
          <cell r="Q9">
            <v>3564</v>
          </cell>
          <cell r="S9">
            <v>625</v>
          </cell>
          <cell r="T9">
            <v>546</v>
          </cell>
          <cell r="V9">
            <v>49935</v>
          </cell>
          <cell r="W9" t="str">
            <v>中國國際　科學園區分行　017-0201-0826-677</v>
          </cell>
          <cell r="X9" t="str">
            <v>nicky@screen.com.tw</v>
          </cell>
        </row>
        <row r="10">
          <cell r="A10">
            <v>5</v>
          </cell>
          <cell r="B10" t="str">
            <v>曾淑珍</v>
          </cell>
          <cell r="C10" t="str">
            <v>Vivi</v>
          </cell>
          <cell r="D10">
            <v>40000</v>
          </cell>
          <cell r="E10">
            <v>1</v>
          </cell>
          <cell r="F10" t="str">
            <v>月</v>
          </cell>
          <cell r="G10">
            <v>40000</v>
          </cell>
          <cell r="J10">
            <v>3000</v>
          </cell>
          <cell r="K10">
            <v>600</v>
          </cell>
          <cell r="L10">
            <v>0</v>
          </cell>
          <cell r="M10">
            <v>0</v>
          </cell>
          <cell r="N10">
            <v>1800</v>
          </cell>
          <cell r="O10">
            <v>1975</v>
          </cell>
          <cell r="P10">
            <v>41625</v>
          </cell>
          <cell r="Q10">
            <v>1800</v>
          </cell>
          <cell r="S10">
            <v>521</v>
          </cell>
          <cell r="T10">
            <v>496</v>
          </cell>
          <cell r="V10">
            <v>42408</v>
          </cell>
          <cell r="W10" t="str">
            <v>建華銀行　光華分行　　　032-0049-1082-112</v>
          </cell>
          <cell r="X10" t="str">
            <v>vivi@screen.com.tw</v>
          </cell>
        </row>
        <row r="11">
          <cell r="A11">
            <v>6</v>
          </cell>
          <cell r="B11" t="str">
            <v>劉明東</v>
          </cell>
          <cell r="C11" t="str">
            <v>Tony</v>
          </cell>
          <cell r="D11">
            <v>48000</v>
          </cell>
          <cell r="E11">
            <v>1</v>
          </cell>
          <cell r="F11" t="str">
            <v>月</v>
          </cell>
          <cell r="G11">
            <v>48000</v>
          </cell>
          <cell r="I11">
            <v>6000</v>
          </cell>
          <cell r="K11">
            <v>600</v>
          </cell>
          <cell r="L11">
            <v>0</v>
          </cell>
          <cell r="M11">
            <v>11982</v>
          </cell>
          <cell r="N11">
            <v>1800</v>
          </cell>
          <cell r="O11">
            <v>0</v>
          </cell>
          <cell r="P11">
            <v>54600</v>
          </cell>
          <cell r="Q11">
            <v>13782</v>
          </cell>
          <cell r="S11">
            <v>1974</v>
          </cell>
          <cell r="T11">
            <v>546</v>
          </cell>
          <cell r="V11">
            <v>65862</v>
          </cell>
          <cell r="W11" t="str">
            <v>台灣企銀　內壢分行　　　311-6202-2701</v>
          </cell>
          <cell r="X11" t="str">
            <v>lmd@screen.com.tw</v>
          </cell>
        </row>
        <row r="12">
          <cell r="A12">
            <v>7</v>
          </cell>
          <cell r="B12" t="str">
            <v>許文欽</v>
          </cell>
          <cell r="C12" t="str">
            <v>Kevin</v>
          </cell>
          <cell r="D12">
            <v>39200</v>
          </cell>
          <cell r="E12">
            <v>1</v>
          </cell>
          <cell r="F12" t="str">
            <v>月</v>
          </cell>
          <cell r="G12">
            <v>39200</v>
          </cell>
          <cell r="J12">
            <v>14000</v>
          </cell>
          <cell r="K12">
            <v>1800</v>
          </cell>
          <cell r="L12">
            <v>0</v>
          </cell>
          <cell r="M12">
            <v>0</v>
          </cell>
          <cell r="N12">
            <v>1800</v>
          </cell>
          <cell r="O12">
            <v>1304</v>
          </cell>
          <cell r="P12">
            <v>53696</v>
          </cell>
          <cell r="Q12">
            <v>1800</v>
          </cell>
          <cell r="S12">
            <v>547</v>
          </cell>
          <cell r="T12">
            <v>521</v>
          </cell>
          <cell r="V12">
            <v>54428</v>
          </cell>
          <cell r="W12" t="str">
            <v>台灣企銀　南京東路　　　090-6245-1677</v>
          </cell>
          <cell r="X12" t="str">
            <v>kevinhsu@screen.com.tw</v>
          </cell>
        </row>
        <row r="13">
          <cell r="A13">
            <v>8</v>
          </cell>
          <cell r="B13" t="str">
            <v>吳美雅</v>
          </cell>
          <cell r="C13" t="str">
            <v>Flora</v>
          </cell>
          <cell r="D13">
            <v>43200</v>
          </cell>
          <cell r="E13">
            <v>1</v>
          </cell>
          <cell r="F13" t="str">
            <v>月</v>
          </cell>
          <cell r="G13">
            <v>43200</v>
          </cell>
          <cell r="L13">
            <v>0</v>
          </cell>
          <cell r="M13">
            <v>723</v>
          </cell>
          <cell r="N13">
            <v>1800</v>
          </cell>
          <cell r="O13">
            <v>0</v>
          </cell>
          <cell r="P13">
            <v>43200</v>
          </cell>
          <cell r="Q13">
            <v>2523</v>
          </cell>
          <cell r="S13">
            <v>599</v>
          </cell>
          <cell r="T13">
            <v>546</v>
          </cell>
          <cell r="V13">
            <v>44578</v>
          </cell>
          <cell r="W13" t="str">
            <v>台灣企銀　竹科分行　　　322-6208-6053</v>
          </cell>
          <cell r="X13" t="str">
            <v>flora@screen.com.tw</v>
          </cell>
        </row>
        <row r="14">
          <cell r="A14">
            <v>9</v>
          </cell>
          <cell r="B14" t="str">
            <v>徐志誼</v>
          </cell>
          <cell r="D14" t="str">
            <v>120/hour</v>
          </cell>
          <cell r="E14">
            <v>162</v>
          </cell>
          <cell r="F14" t="str">
            <v>時</v>
          </cell>
          <cell r="G14">
            <v>19440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19440</v>
          </cell>
          <cell r="Q14">
            <v>0</v>
          </cell>
          <cell r="V14">
            <v>19440</v>
          </cell>
          <cell r="W14" t="str">
            <v>郵局　　　苗栗嘉盛分局　0291087-0031695</v>
          </cell>
        </row>
        <row r="15">
          <cell r="A15">
            <v>10</v>
          </cell>
          <cell r="B15" t="str">
            <v>彭信維</v>
          </cell>
          <cell r="C15" t="str">
            <v>Daniel</v>
          </cell>
          <cell r="D15" t="str">
            <v>100/hour</v>
          </cell>
          <cell r="E15">
            <v>32</v>
          </cell>
          <cell r="F15" t="str">
            <v>時</v>
          </cell>
          <cell r="G15">
            <v>3200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3200</v>
          </cell>
          <cell r="Q15">
            <v>0</v>
          </cell>
          <cell r="V15">
            <v>3200</v>
          </cell>
          <cell r="W15" t="str">
            <v>郵局　　　新竹樹林頭分行 0061083-0212281</v>
          </cell>
        </row>
        <row r="16">
          <cell r="A16">
            <v>11</v>
          </cell>
          <cell r="B16" t="str">
            <v>蔡建志</v>
          </cell>
          <cell r="C16" t="str">
            <v>Rex</v>
          </cell>
          <cell r="D16">
            <v>34200</v>
          </cell>
          <cell r="E16">
            <v>6</v>
          </cell>
          <cell r="F16" t="str">
            <v>天</v>
          </cell>
          <cell r="G16">
            <v>6620</v>
          </cell>
          <cell r="L16">
            <v>0</v>
          </cell>
          <cell r="M16">
            <v>0</v>
          </cell>
          <cell r="N16">
            <v>360</v>
          </cell>
          <cell r="O16">
            <v>0</v>
          </cell>
          <cell r="P16">
            <v>6620</v>
          </cell>
          <cell r="Q16">
            <v>360</v>
          </cell>
          <cell r="V16">
            <v>6980</v>
          </cell>
          <cell r="W16" t="str">
            <v>台灣企銀　竹科分行　　　322-6208-6071</v>
          </cell>
          <cell r="X16" t="str">
            <v>collins.tsai@msa.hinet.net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hotmail.com" TargetMode="External" /><Relationship Id="rId2" Type="http://schemas.openxmlformats.org/officeDocument/2006/relationships/hyperlink" Target="mailto:def@hotmail.com" TargetMode="Externa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5"/>
  <sheetViews>
    <sheetView showGridLines="0" showZeros="0" tabSelected="1" workbookViewId="0" topLeftCell="A5">
      <selection activeCell="A9" sqref="A9"/>
    </sheetView>
  </sheetViews>
  <sheetFormatPr defaultColWidth="9.00390625" defaultRowHeight="16.5" outlineLevelCol="1"/>
  <cols>
    <col min="1" max="1" width="4.50390625" style="39" bestFit="1" customWidth="1"/>
    <col min="2" max="2" width="7.50390625" style="39" bestFit="1" customWidth="1"/>
    <col min="3" max="3" width="7.25390625" style="39" bestFit="1" customWidth="1"/>
    <col min="4" max="4" width="8.625" style="39" customWidth="1" outlineLevel="1"/>
    <col min="5" max="6" width="5.625" style="39" customWidth="1" outlineLevel="1"/>
    <col min="7" max="10" width="8.625" style="39" customWidth="1" outlineLevel="1"/>
    <col min="11" max="12" width="10.625" style="39" customWidth="1" outlineLevel="1"/>
    <col min="13" max="17" width="7.625" style="39" customWidth="1" outlineLevel="1"/>
    <col min="18" max="18" width="10.625" style="39" customWidth="1"/>
    <col min="19" max="20" width="6.00390625" style="39" bestFit="1" customWidth="1"/>
    <col min="21" max="21" width="26.75390625" style="39" bestFit="1" customWidth="1"/>
    <col min="22" max="22" width="20.375" style="39" bestFit="1" customWidth="1"/>
    <col min="23" max="23" width="31.625" style="39" bestFit="1" customWidth="1"/>
    <col min="24" max="16384" width="9.00390625" style="39" customWidth="1"/>
  </cols>
  <sheetData>
    <row r="1" ht="16.5">
      <c r="C1" s="90" t="s">
        <v>40</v>
      </c>
    </row>
    <row r="2" spans="1:21" s="2" customFormat="1" ht="27.7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65"/>
      <c r="T2" s="65"/>
      <c r="U2" s="57"/>
    </row>
    <row r="3" spans="1:21" s="2" customFormat="1" ht="27.75">
      <c r="A3" s="54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65"/>
      <c r="T3" s="65"/>
      <c r="U3" s="57"/>
    </row>
    <row r="4" spans="1:21" s="2" customFormat="1" ht="27.75">
      <c r="A4" s="55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57"/>
      <c r="T4" s="57"/>
      <c r="U4" s="57"/>
    </row>
    <row r="5" spans="1:21" s="2" customFormat="1" ht="27.75">
      <c r="A5" s="56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7"/>
      <c r="T5" s="57"/>
      <c r="U5" s="57"/>
    </row>
    <row r="6" spans="1:21" s="2" customFormat="1" ht="27.75" customHeight="1">
      <c r="A6" s="56" t="s">
        <v>35</v>
      </c>
      <c r="B6" s="58"/>
      <c r="C6" s="58"/>
      <c r="D6" s="58"/>
      <c r="E6" s="58"/>
      <c r="F6" s="58"/>
      <c r="G6" s="59"/>
      <c r="H6" s="59"/>
      <c r="I6" s="59"/>
      <c r="J6" s="58"/>
      <c r="K6" s="58"/>
      <c r="L6" s="58"/>
      <c r="M6" s="58"/>
      <c r="N6" s="58"/>
      <c r="O6" s="58"/>
      <c r="P6" s="58"/>
      <c r="Q6" s="58"/>
      <c r="R6" s="58"/>
      <c r="S6" s="57"/>
      <c r="T6" s="57"/>
      <c r="U6" s="57"/>
    </row>
    <row r="7" spans="1:22" s="2" customFormat="1" ht="17.25" thickBot="1">
      <c r="A7" s="60"/>
      <c r="B7" s="60"/>
      <c r="C7" s="60"/>
      <c r="D7" s="61"/>
      <c r="E7" s="62"/>
      <c r="F7" s="63"/>
      <c r="G7" s="81"/>
      <c r="H7" s="81"/>
      <c r="I7" s="81"/>
      <c r="J7" s="81"/>
      <c r="K7" s="81"/>
      <c r="L7" s="81"/>
      <c r="M7" s="61"/>
      <c r="N7" s="61"/>
      <c r="O7" s="61"/>
      <c r="P7" s="61"/>
      <c r="Q7" s="61"/>
      <c r="R7" s="64"/>
      <c r="S7" s="64"/>
      <c r="T7" s="64"/>
      <c r="U7" s="63"/>
      <c r="V7" s="63"/>
    </row>
    <row r="8" spans="1:22" s="3" customFormat="1" ht="39.75" customHeight="1">
      <c r="A8" s="7" t="s">
        <v>1</v>
      </c>
      <c r="B8" s="23" t="s">
        <v>16</v>
      </c>
      <c r="C8" s="24" t="s">
        <v>2</v>
      </c>
      <c r="D8" s="8" t="s">
        <v>3</v>
      </c>
      <c r="E8" s="45" t="s">
        <v>41</v>
      </c>
      <c r="F8" s="83" t="s">
        <v>22</v>
      </c>
      <c r="G8" s="94" t="s">
        <v>44</v>
      </c>
      <c r="H8" s="95" t="s">
        <v>52</v>
      </c>
      <c r="I8" s="96" t="s">
        <v>53</v>
      </c>
      <c r="J8" s="98" t="s">
        <v>45</v>
      </c>
      <c r="K8" s="84" t="s">
        <v>42</v>
      </c>
      <c r="L8" s="67" t="s">
        <v>43</v>
      </c>
      <c r="M8" s="97" t="s">
        <v>47</v>
      </c>
      <c r="N8" s="95" t="s">
        <v>48</v>
      </c>
      <c r="O8" s="95" t="s">
        <v>49</v>
      </c>
      <c r="P8" s="95" t="s">
        <v>50</v>
      </c>
      <c r="Q8" s="98" t="s">
        <v>51</v>
      </c>
      <c r="R8" s="74" t="s">
        <v>46</v>
      </c>
      <c r="S8" s="32" t="s">
        <v>18</v>
      </c>
      <c r="T8" s="33" t="s">
        <v>19</v>
      </c>
      <c r="U8" s="34" t="s">
        <v>20</v>
      </c>
      <c r="V8" s="35" t="s">
        <v>21</v>
      </c>
    </row>
    <row r="9" spans="1:22" s="2" customFormat="1" ht="30" customHeight="1">
      <c r="A9" s="9">
        <v>1</v>
      </c>
      <c r="B9" s="4" t="s">
        <v>28</v>
      </c>
      <c r="C9" s="38" t="s">
        <v>29</v>
      </c>
      <c r="D9" s="5">
        <v>30000</v>
      </c>
      <c r="E9" s="10"/>
      <c r="F9" s="51"/>
      <c r="G9" s="50"/>
      <c r="H9" s="5">
        <v>0</v>
      </c>
      <c r="I9" s="5"/>
      <c r="J9" s="48">
        <v>0</v>
      </c>
      <c r="K9" s="85">
        <f aca="true" t="shared" si="0" ref="K9:K14">SUM(G9:G9)</f>
        <v>0</v>
      </c>
      <c r="L9" s="68">
        <f aca="true" t="shared" si="1" ref="L9:L14">D9+H9+I9-J9</f>
        <v>30000</v>
      </c>
      <c r="M9" s="46">
        <v>500</v>
      </c>
      <c r="N9" s="5">
        <v>216</v>
      </c>
      <c r="O9" s="5">
        <v>206</v>
      </c>
      <c r="P9" s="5">
        <v>0</v>
      </c>
      <c r="Q9" s="5">
        <v>10000</v>
      </c>
      <c r="R9" s="75">
        <f aca="true" t="shared" si="2" ref="R9:R14">ROUND(SUM(K9:L9)-SUM(M9:P9),0)+Q9</f>
        <v>39078</v>
      </c>
      <c r="S9" s="69" t="s">
        <v>32</v>
      </c>
      <c r="T9" s="70" t="s">
        <v>25</v>
      </c>
      <c r="U9" s="71" t="s">
        <v>36</v>
      </c>
      <c r="V9" s="72" t="s">
        <v>38</v>
      </c>
    </row>
    <row r="10" spans="1:22" s="2" customFormat="1" ht="30" customHeight="1">
      <c r="A10" s="9">
        <v>2</v>
      </c>
      <c r="B10" s="4" t="s">
        <v>30</v>
      </c>
      <c r="C10" s="38" t="s">
        <v>31</v>
      </c>
      <c r="D10" s="5">
        <v>30000</v>
      </c>
      <c r="E10" s="10"/>
      <c r="F10" s="51"/>
      <c r="G10" s="50">
        <v>0</v>
      </c>
      <c r="H10" s="5">
        <v>0</v>
      </c>
      <c r="I10" s="5"/>
      <c r="J10" s="48">
        <v>0</v>
      </c>
      <c r="K10" s="85">
        <f t="shared" si="0"/>
        <v>0</v>
      </c>
      <c r="L10" s="68">
        <f t="shared" si="1"/>
        <v>30000</v>
      </c>
      <c r="M10" s="46">
        <v>600</v>
      </c>
      <c r="N10" s="5">
        <v>432</v>
      </c>
      <c r="O10" s="5">
        <v>206</v>
      </c>
      <c r="P10" s="5">
        <v>6000</v>
      </c>
      <c r="Q10" s="5"/>
      <c r="R10" s="75">
        <f t="shared" si="2"/>
        <v>22762</v>
      </c>
      <c r="S10" s="69" t="s">
        <v>32</v>
      </c>
      <c r="T10" s="70" t="s">
        <v>25</v>
      </c>
      <c r="U10" s="71" t="s">
        <v>37</v>
      </c>
      <c r="V10" s="72" t="s">
        <v>39</v>
      </c>
    </row>
    <row r="11" spans="1:22" s="2" customFormat="1" ht="30" customHeight="1">
      <c r="A11" s="9"/>
      <c r="B11" s="4"/>
      <c r="C11" s="38"/>
      <c r="D11" s="5">
        <v>0</v>
      </c>
      <c r="E11" s="10"/>
      <c r="F11" s="51"/>
      <c r="G11" s="50">
        <v>0</v>
      </c>
      <c r="H11" s="5">
        <v>0</v>
      </c>
      <c r="I11" s="5"/>
      <c r="J11" s="48">
        <v>0</v>
      </c>
      <c r="K11" s="85">
        <f t="shared" si="0"/>
        <v>0</v>
      </c>
      <c r="L11" s="68">
        <f t="shared" si="1"/>
        <v>0</v>
      </c>
      <c r="M11" s="46"/>
      <c r="N11" s="5"/>
      <c r="O11" s="5"/>
      <c r="P11" s="5"/>
      <c r="Q11" s="5"/>
      <c r="R11" s="75">
        <f t="shared" si="2"/>
        <v>0</v>
      </c>
      <c r="S11" s="69"/>
      <c r="T11" s="70"/>
      <c r="U11" s="71"/>
      <c r="V11" s="72"/>
    </row>
    <row r="12" spans="1:22" s="2" customFormat="1" ht="30" customHeight="1">
      <c r="A12" s="9"/>
      <c r="B12" s="66"/>
      <c r="C12" s="22"/>
      <c r="D12" s="5">
        <v>0</v>
      </c>
      <c r="E12" s="28"/>
      <c r="F12" s="51"/>
      <c r="G12" s="50"/>
      <c r="H12" s="5">
        <v>0</v>
      </c>
      <c r="I12" s="5"/>
      <c r="J12" s="48">
        <v>0</v>
      </c>
      <c r="K12" s="85">
        <f t="shared" si="0"/>
        <v>0</v>
      </c>
      <c r="L12" s="68">
        <f t="shared" si="1"/>
        <v>0</v>
      </c>
      <c r="M12" s="46"/>
      <c r="N12" s="5"/>
      <c r="O12" s="5"/>
      <c r="P12" s="5"/>
      <c r="Q12" s="5"/>
      <c r="R12" s="75">
        <f t="shared" si="2"/>
        <v>0</v>
      </c>
      <c r="S12" s="69"/>
      <c r="T12" s="70"/>
      <c r="U12" s="71"/>
      <c r="V12" s="72"/>
    </row>
    <row r="13" spans="1:22" s="2" customFormat="1" ht="30" customHeight="1">
      <c r="A13" s="9"/>
      <c r="B13" s="4"/>
      <c r="C13" s="22"/>
      <c r="D13" s="5">
        <v>0</v>
      </c>
      <c r="E13" s="28"/>
      <c r="F13" s="51"/>
      <c r="G13" s="50"/>
      <c r="H13" s="5">
        <v>0</v>
      </c>
      <c r="I13" s="5"/>
      <c r="J13" s="48">
        <v>0</v>
      </c>
      <c r="K13" s="85">
        <f t="shared" si="0"/>
        <v>0</v>
      </c>
      <c r="L13" s="68">
        <f t="shared" si="1"/>
        <v>0</v>
      </c>
      <c r="M13" s="46"/>
      <c r="N13" s="5"/>
      <c r="O13" s="5"/>
      <c r="P13" s="5"/>
      <c r="Q13" s="5"/>
      <c r="R13" s="75">
        <f t="shared" si="2"/>
        <v>0</v>
      </c>
      <c r="S13" s="69"/>
      <c r="T13" s="70"/>
      <c r="U13" s="71"/>
      <c r="V13" s="72"/>
    </row>
    <row r="14" spans="1:22" s="2" customFormat="1" ht="30" customHeight="1" thickBot="1">
      <c r="A14" s="25"/>
      <c r="B14" s="26"/>
      <c r="C14" s="27"/>
      <c r="D14" s="29">
        <v>0</v>
      </c>
      <c r="E14" s="28"/>
      <c r="F14" s="52"/>
      <c r="G14" s="50"/>
      <c r="H14" s="5"/>
      <c r="I14" s="5"/>
      <c r="J14" s="48"/>
      <c r="K14" s="85">
        <f t="shared" si="0"/>
        <v>0</v>
      </c>
      <c r="L14" s="68">
        <f t="shared" si="1"/>
        <v>0</v>
      </c>
      <c r="M14" s="47"/>
      <c r="N14" s="29"/>
      <c r="O14" s="29"/>
      <c r="P14" s="5"/>
      <c r="Q14" s="5"/>
      <c r="R14" s="76">
        <f t="shared" si="2"/>
        <v>0</v>
      </c>
      <c r="S14" s="69"/>
      <c r="T14" s="70"/>
      <c r="U14" s="71"/>
      <c r="V14" s="73"/>
    </row>
    <row r="15" spans="1:22" s="2" customFormat="1" ht="30" customHeight="1" thickBot="1" thickTop="1">
      <c r="A15" s="37" t="s">
        <v>0</v>
      </c>
      <c r="B15" s="43"/>
      <c r="C15" s="44"/>
      <c r="D15" s="30">
        <f>SUM(D9:D14)</f>
        <v>60000</v>
      </c>
      <c r="E15" s="30"/>
      <c r="F15" s="53">
        <f aca="true" t="shared" si="3" ref="F15:R15">SUM(F9:F14)</f>
        <v>0</v>
      </c>
      <c r="G15" s="87">
        <f>SUM(G9:G14)</f>
        <v>0</v>
      </c>
      <c r="H15" s="88">
        <f t="shared" si="3"/>
        <v>0</v>
      </c>
      <c r="I15" s="88">
        <f>SUM(I9:I14)</f>
        <v>0</v>
      </c>
      <c r="J15" s="89">
        <f t="shared" si="3"/>
        <v>0</v>
      </c>
      <c r="K15" s="86">
        <f>SUM(K9:K14)</f>
        <v>0</v>
      </c>
      <c r="L15" s="82">
        <f t="shared" si="3"/>
        <v>60000</v>
      </c>
      <c r="M15" s="49">
        <f t="shared" si="3"/>
        <v>1100</v>
      </c>
      <c r="N15" s="30">
        <f t="shared" si="3"/>
        <v>648</v>
      </c>
      <c r="O15" s="30">
        <f t="shared" si="3"/>
        <v>412</v>
      </c>
      <c r="P15" s="30">
        <f t="shared" si="3"/>
        <v>6000</v>
      </c>
      <c r="Q15" s="30">
        <f t="shared" si="3"/>
        <v>10000</v>
      </c>
      <c r="R15" s="77">
        <f t="shared" si="3"/>
        <v>61840</v>
      </c>
      <c r="S15" s="36"/>
      <c r="T15" s="30"/>
      <c r="U15" s="31"/>
      <c r="V15" s="42"/>
    </row>
  </sheetData>
  <hyperlinks>
    <hyperlink ref="V9" r:id="rId1" display="abc@hotmail.com"/>
    <hyperlink ref="V10" r:id="rId2" display="def@hotmail.com"/>
  </hyperlink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4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0"/>
  <sheetViews>
    <sheetView showGridLines="0" workbookViewId="0" topLeftCell="A1">
      <selection activeCell="B2" sqref="B2"/>
    </sheetView>
  </sheetViews>
  <sheetFormatPr defaultColWidth="9.00390625" defaultRowHeight="16.5"/>
  <cols>
    <col min="1" max="1" width="2.625" style="0" customWidth="1"/>
    <col min="2" max="2" width="19.375" style="0" customWidth="1"/>
    <col min="3" max="3" width="23.125" style="0" customWidth="1"/>
    <col min="5" max="5" width="34.75390625" style="0" customWidth="1"/>
  </cols>
  <sheetData>
    <row r="1" spans="2:3" ht="21.75" thickBot="1">
      <c r="B1" s="11" t="str">
        <f>'薪資表'!A2&amp;"薪資條 -- "&amp;'薪資表'!A4</f>
        <v>○○有限公司薪資條 -- 94年4月份</v>
      </c>
      <c r="C1" s="12"/>
    </row>
    <row r="2" spans="2:3" ht="18" customHeight="1">
      <c r="B2" s="78" t="str">
        <f>'薪資表'!A8</f>
        <v>NO.</v>
      </c>
      <c r="C2" s="99">
        <v>1</v>
      </c>
    </row>
    <row r="3" spans="2:3" ht="18" customHeight="1">
      <c r="B3" s="79" t="str">
        <f>'薪資表'!B8</f>
        <v>姓名</v>
      </c>
      <c r="C3" s="80" t="str">
        <f>VLOOKUP($C$2,薪資,2,FALSE)</f>
        <v>王大明</v>
      </c>
    </row>
    <row r="4" spans="2:3" ht="18" customHeight="1">
      <c r="B4" s="79" t="str">
        <f>'薪資表'!V8</f>
        <v>email</v>
      </c>
      <c r="C4" s="91" t="str">
        <f>VLOOKUP($C$2,薪資,22,FALSE)</f>
        <v>abc@hotmail.com</v>
      </c>
    </row>
    <row r="5" spans="2:3" ht="18" customHeight="1">
      <c r="B5" s="13" t="str">
        <f>'薪資表'!D8</f>
        <v>本月應領底薪</v>
      </c>
      <c r="C5" s="14">
        <f>VLOOKUP($C$2,薪資,4,FALSE)</f>
        <v>30000</v>
      </c>
    </row>
    <row r="6" spans="2:3" ht="18" customHeight="1">
      <c r="B6" s="13" t="str">
        <f>'薪資表'!E8</f>
        <v>加班時薪</v>
      </c>
      <c r="C6" s="14">
        <f>VLOOKUP($C$2,薪資,5,FALSE)</f>
        <v>0</v>
      </c>
    </row>
    <row r="7" spans="2:3" ht="18" customHeight="1" thickBot="1">
      <c r="B7" s="92" t="str">
        <f>'薪資表'!F8</f>
        <v>加班時數</v>
      </c>
      <c r="C7" s="93">
        <f>VLOOKUP($C$2,薪資,6,FALSE)</f>
        <v>0</v>
      </c>
    </row>
    <row r="8" spans="2:3" ht="18" customHeight="1">
      <c r="B8" s="20" t="str">
        <f>'薪資表'!G8</f>
        <v>+ 免稅加班費</v>
      </c>
      <c r="C8" s="21">
        <f>VLOOKUP($C$2,薪資,7,FALSE)</f>
        <v>0</v>
      </c>
    </row>
    <row r="9" spans="2:3" ht="18" customHeight="1">
      <c r="B9" s="20" t="str">
        <f>'薪資表'!H8</f>
        <v>+ 應稅加班費</v>
      </c>
      <c r="C9" s="21">
        <f>VLOOKUP($C$2,薪資,8,FALSE)</f>
        <v>0</v>
      </c>
    </row>
    <row r="10" spans="2:3" ht="18" customHeight="1">
      <c r="B10" s="15" t="str">
        <f>'薪資表'!I8</f>
        <v>+ 獎金</v>
      </c>
      <c r="C10" s="14">
        <f>VLOOKUP($C$2,薪資,9,FALSE)</f>
        <v>0</v>
      </c>
    </row>
    <row r="11" spans="2:3" ht="18" customHeight="1" thickBot="1">
      <c r="B11" s="15" t="str">
        <f>'薪資表'!J8</f>
        <v>- 請假扣款</v>
      </c>
      <c r="C11" s="14">
        <f>VLOOKUP($C$2,薪資,10,FALSE)</f>
        <v>0</v>
      </c>
    </row>
    <row r="12" spans="2:3" ht="18" customHeight="1">
      <c r="B12" s="16" t="str">
        <f>'薪資表'!K8</f>
        <v>免稅薪資總額</v>
      </c>
      <c r="C12" s="17">
        <f>VLOOKUP($C$2,薪資,11,FALSE)</f>
        <v>0</v>
      </c>
    </row>
    <row r="13" spans="2:3" ht="18" customHeight="1" thickBot="1">
      <c r="B13" s="18" t="str">
        <f>'薪資表'!L8</f>
        <v>應稅薪資總額</v>
      </c>
      <c r="C13" s="19">
        <f>VLOOKUP($C$2,薪資,12,FALSE)</f>
        <v>30000</v>
      </c>
    </row>
    <row r="14" spans="2:3" ht="18" customHeight="1">
      <c r="B14" s="20" t="str">
        <f>'薪資表'!M8</f>
        <v>- 代扣所得稅</v>
      </c>
      <c r="C14" s="21">
        <f>VLOOKUP($C$2,薪資,13,FALSE)</f>
        <v>500</v>
      </c>
    </row>
    <row r="15" spans="2:3" ht="18" customHeight="1">
      <c r="B15" s="15" t="str">
        <f>'薪資表'!N8</f>
        <v>- 代收健保費</v>
      </c>
      <c r="C15" s="14">
        <f>VLOOKUP($C$2,薪資,14,FALSE)</f>
        <v>216</v>
      </c>
    </row>
    <row r="16" spans="2:3" ht="18" customHeight="1">
      <c r="B16" s="15" t="str">
        <f>'薪資表'!O8</f>
        <v>- 代收勞保費</v>
      </c>
      <c r="C16" s="14">
        <f>VLOOKUP($C$2,薪資,15,FALSE)</f>
        <v>206</v>
      </c>
    </row>
    <row r="17" spans="2:3" ht="18" customHeight="1">
      <c r="B17" s="15" t="str">
        <f>'薪資表'!P8</f>
        <v>- 其他代扣款</v>
      </c>
      <c r="C17" s="14">
        <f>VLOOKUP($C$2,薪資,16,FALSE)</f>
        <v>0</v>
      </c>
    </row>
    <row r="18" spans="2:3" ht="18" customHeight="1">
      <c r="B18" s="15" t="str">
        <f>'薪資表'!Q8</f>
        <v>+ 員工借支</v>
      </c>
      <c r="C18" s="14">
        <f>VLOOKUP($C$2,薪資,17,FALSE)</f>
        <v>10000</v>
      </c>
    </row>
    <row r="19" spans="2:3" ht="18" customHeight="1" thickBot="1">
      <c r="B19" s="18" t="str">
        <f>'薪資表'!R8</f>
        <v>本月應發金額</v>
      </c>
      <c r="C19" s="19">
        <f>VLOOKUP($C$2,薪資,18,FALSE)</f>
        <v>39078</v>
      </c>
    </row>
    <row r="20" spans="2:3" ht="33" customHeight="1">
      <c r="B20" s="100" t="s">
        <v>17</v>
      </c>
      <c r="C20" s="100"/>
    </row>
  </sheetData>
  <mergeCells count="1">
    <mergeCell ref="B20:C20"/>
  </mergeCells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6.5"/>
  <cols>
    <col min="1" max="1" width="10.875" style="1" customWidth="1"/>
    <col min="2" max="2" width="77.75390625" style="1" customWidth="1"/>
    <col min="3" max="16384" width="9.00390625" style="1" customWidth="1"/>
  </cols>
  <sheetData>
    <row r="1" spans="1:2" ht="16.5">
      <c r="A1" s="6" t="s">
        <v>5</v>
      </c>
      <c r="B1" s="6" t="s">
        <v>4</v>
      </c>
    </row>
    <row r="2" spans="1:2" ht="16.5">
      <c r="A2" s="6" t="s">
        <v>23</v>
      </c>
      <c r="B2" s="6" t="s">
        <v>24</v>
      </c>
    </row>
    <row r="3" spans="1:2" ht="16.5">
      <c r="A3" s="6" t="s">
        <v>6</v>
      </c>
      <c r="B3" s="6" t="s">
        <v>7</v>
      </c>
    </row>
    <row r="4" spans="1:2" ht="16.5">
      <c r="A4" s="6" t="s">
        <v>8</v>
      </c>
      <c r="B4" s="6" t="s">
        <v>9</v>
      </c>
    </row>
    <row r="5" spans="1:2" ht="16.5">
      <c r="A5" s="6" t="s">
        <v>10</v>
      </c>
      <c r="B5" s="6" t="s">
        <v>13</v>
      </c>
    </row>
    <row r="6" spans="1:2" ht="16.5">
      <c r="A6" s="6" t="s">
        <v>11</v>
      </c>
      <c r="B6" s="6" t="s">
        <v>12</v>
      </c>
    </row>
    <row r="7" spans="1:2" ht="16.5">
      <c r="A7" s="6" t="s">
        <v>14</v>
      </c>
      <c r="B7" s="6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cp:keywords/>
  <dc:description/>
  <cp:lastModifiedBy>JUSREGAL</cp:lastModifiedBy>
  <cp:lastPrinted>2005-05-26T10:28:56Z</cp:lastPrinted>
  <dcterms:created xsi:type="dcterms:W3CDTF">2004-05-31T07:39:55Z</dcterms:created>
  <dcterms:modified xsi:type="dcterms:W3CDTF">2005-10-18T01:56:55Z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